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orak2725652\Desktop\"/>
    </mc:Choice>
  </mc:AlternateContent>
  <bookViews>
    <workbookView xWindow="0" yWindow="0" windowWidth="28800" windowHeight="12135"/>
  </bookViews>
  <sheets>
    <sheet name="Výpočet mzdy_ŠRO" sheetId="1" r:id="rId1"/>
  </sheets>
  <definedNames>
    <definedName name="_xlnm.Print_Area" localSheetId="0">'Výpočet mzdy_ŠRO'!$A$2:$F$41</definedName>
  </definedNames>
  <calcPr calcId="162913"/>
</workbook>
</file>

<file path=xl/calcChain.xml><?xml version="1.0" encoding="utf-8"?>
<calcChain xmlns="http://schemas.openxmlformats.org/spreadsheetml/2006/main">
  <c r="D29" i="1" l="1"/>
  <c r="C29" i="1"/>
  <c r="B29" i="1"/>
  <c r="D25" i="1" l="1"/>
  <c r="D18" i="1" l="1"/>
  <c r="C26" i="1"/>
  <c r="D26" i="1" s="1"/>
  <c r="D27" i="1"/>
  <c r="D22" i="1"/>
  <c r="C12" i="1"/>
  <c r="D24" i="1"/>
  <c r="D23" i="1"/>
  <c r="D21" i="1"/>
  <c r="D20" i="1"/>
  <c r="D19" i="1"/>
  <c r="E20" i="1" l="1"/>
  <c r="E24" i="1"/>
  <c r="E32" i="1"/>
  <c r="E31" i="1"/>
  <c r="E21" i="1"/>
  <c r="E25" i="1"/>
  <c r="E27" i="1"/>
  <c r="E22" i="1"/>
  <c r="E19" i="1"/>
  <c r="E23" i="1"/>
  <c r="E18" i="1"/>
  <c r="D37" i="1"/>
  <c r="E37" i="1" s="1"/>
  <c r="D36" i="1"/>
  <c r="E36" i="1" s="1"/>
  <c r="D35" i="1"/>
  <c r="E35" i="1" s="1"/>
  <c r="D31" i="1"/>
  <c r="E38" i="1"/>
  <c r="D34" i="1"/>
  <c r="E34" i="1" s="1"/>
  <c r="D33" i="1"/>
  <c r="E33" i="1" s="1"/>
  <c r="D39" i="1"/>
  <c r="E39" i="1" s="1"/>
  <c r="E29" i="1" l="1"/>
  <c r="E40" i="1"/>
  <c r="D40" i="1"/>
  <c r="E41" i="1" l="1"/>
  <c r="D15" i="1" s="1"/>
  <c r="C13" i="1" s="1"/>
  <c r="F33" i="1" l="1"/>
  <c r="F37" i="1"/>
  <c r="F27" i="1"/>
  <c r="F22" i="1"/>
  <c r="F18" i="1"/>
  <c r="F34" i="1"/>
  <c r="F38" i="1"/>
  <c r="F19" i="1"/>
  <c r="F23" i="1"/>
  <c r="F35" i="1"/>
  <c r="F39" i="1"/>
  <c r="F20" i="1"/>
  <c r="F24" i="1"/>
  <c r="F32" i="1"/>
  <c r="F36" i="1"/>
  <c r="F31" i="1"/>
  <c r="F21" i="1"/>
  <c r="F25" i="1"/>
  <c r="F29" i="1" l="1"/>
  <c r="F40" i="1"/>
  <c r="F41" i="1" l="1"/>
</calcChain>
</file>

<file path=xl/comments1.xml><?xml version="1.0" encoding="utf-8"?>
<comments xmlns="http://schemas.openxmlformats.org/spreadsheetml/2006/main">
  <authors>
    <author>Katarína Snopková</author>
  </authors>
  <commentLis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číslo zaokrúhlené na 4 desatinné miesta v súlade s pracovným výkazom 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a pod.
</t>
        </r>
      </text>
    </comment>
  </commentList>
</comments>
</file>

<file path=xl/sharedStrings.xml><?xml version="1.0" encoding="utf-8"?>
<sst xmlns="http://schemas.openxmlformats.org/spreadsheetml/2006/main" count="28" uniqueCount="27">
  <si>
    <t>Neoprávnené zložky mzdy</t>
  </si>
  <si>
    <t>Oprávnené zložky hrubej mzdy</t>
  </si>
  <si>
    <t>Oprávnená časť odvodov</t>
  </si>
  <si>
    <t>Oprávnená hrubá mzda</t>
  </si>
  <si>
    <t>Oprávnené odvody</t>
  </si>
  <si>
    <t>Obdobie:</t>
  </si>
  <si>
    <t>Pracovný fond:</t>
  </si>
  <si>
    <t>Pomer (odprac. čas a fond):</t>
  </si>
  <si>
    <t>Zložky hrubej mzdy
(z výplatnej pásky)</t>
  </si>
  <si>
    <t>Sociálny fond</t>
  </si>
  <si>
    <t>Oprávnená mzda spolu</t>
  </si>
  <si>
    <t>PN - 642015</t>
  </si>
  <si>
    <t>Meno a priezvisko zamestnanca:</t>
  </si>
  <si>
    <t>Rozpočtová položka:</t>
  </si>
  <si>
    <t>Oprávnený počet hodín pre projekt:</t>
  </si>
  <si>
    <t>*príloha má len pomocný charakter, za výpočet oprávnenej výšky mzdy je zodpovedný prijímateľ</t>
  </si>
  <si>
    <t>Výpočet oprávnenej výšky mzdy zamestnanca_ŠRO</t>
  </si>
  <si>
    <t>Spolu</t>
  </si>
  <si>
    <t>616 - prípl. k DPN</t>
  </si>
  <si>
    <t>Max. VZ
2018</t>
  </si>
  <si>
    <r>
      <t>Platnosť:</t>
    </r>
    <r>
      <rPr>
        <i/>
        <sz val="10"/>
        <color theme="1"/>
        <rFont val="Calibri"/>
        <family val="2"/>
        <charset val="238"/>
        <scheme val="minor"/>
      </rPr>
      <t xml:space="preserve">, účinnosť: </t>
    </r>
  </si>
  <si>
    <t>Oprávnená mzda - prekročenie JC/CCP</t>
  </si>
  <si>
    <t>Oprávnené odvody - prekročenie JC/CCP</t>
  </si>
  <si>
    <t>Maximálna jednotková cena(hod.)/celková cena práce (mesiac) z položky rozpočtu:</t>
  </si>
  <si>
    <t>Jednotková cena(hod):</t>
  </si>
  <si>
    <t>Pomer (jednotková cena/max. JC, CPP/max CPP)</t>
  </si>
  <si>
    <t>PN dopl. - 642030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</si>
</sst>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Protection="1">
      <protection locked="0"/>
    </xf>
    <xf numFmtId="164" fontId="2" fillId="0" borderId="1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/>
      <protection locked="0"/>
    </xf>
    <xf numFmtId="164" fontId="2" fillId="0" borderId="2" xfId="1" applyNumberFormat="1" applyFont="1" applyFill="1" applyBorder="1" applyAlignment="1" applyProtection="1">
      <alignment wrapText="1"/>
      <protection locked="0"/>
    </xf>
    <xf numFmtId="44" fontId="3" fillId="2" borderId="3" xfId="0" applyNumberFormat="1" applyFont="1" applyFill="1" applyBorder="1"/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>
      <alignment horizontal="center" vertical="center" wrapText="1"/>
    </xf>
    <xf numFmtId="44" fontId="3" fillId="2" borderId="6" xfId="1" applyNumberFormat="1" applyFont="1" applyFill="1" applyBorder="1" applyAlignment="1" applyProtection="1">
      <alignment wrapText="1"/>
    </xf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44" fontId="2" fillId="0" borderId="8" xfId="1" applyFont="1" applyBorder="1" applyAlignment="1" applyProtection="1">
      <alignment wrapText="1"/>
      <protection locked="0"/>
    </xf>
    <xf numFmtId="44" fontId="2" fillId="0" borderId="9" xfId="1" applyFont="1" applyBorder="1" applyProtection="1">
      <protection locked="0"/>
    </xf>
    <xf numFmtId="44" fontId="3" fillId="2" borderId="10" xfId="1" applyNumberFormat="1" applyFont="1" applyFill="1" applyBorder="1" applyAlignment="1" applyProtection="1">
      <alignment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0" fillId="4" borderId="12" xfId="0" applyFill="1" applyBorder="1" applyProtection="1"/>
    <xf numFmtId="0" fontId="0" fillId="4" borderId="13" xfId="0" applyFill="1" applyBorder="1" applyProtection="1"/>
    <xf numFmtId="0" fontId="3" fillId="2" borderId="14" xfId="0" applyFont="1" applyFill="1" applyBorder="1" applyProtection="1"/>
    <xf numFmtId="0" fontId="3" fillId="3" borderId="11" xfId="0" applyFont="1" applyFill="1" applyBorder="1" applyAlignment="1" applyProtection="1"/>
    <xf numFmtId="0" fontId="3" fillId="2" borderId="13" xfId="0" applyFont="1" applyFill="1" applyBorder="1" applyProtection="1"/>
    <xf numFmtId="0" fontId="0" fillId="4" borderId="14" xfId="0" applyFill="1" applyBorder="1" applyAlignment="1" applyProtection="1">
      <alignment horizontal="right"/>
    </xf>
    <xf numFmtId="44" fontId="2" fillId="0" borderId="15" xfId="1" applyFont="1" applyBorder="1" applyProtection="1">
      <protection locked="0"/>
    </xf>
    <xf numFmtId="44" fontId="3" fillId="2" borderId="5" xfId="1" applyFont="1" applyFill="1" applyBorder="1"/>
    <xf numFmtId="0" fontId="3" fillId="3" borderId="16" xfId="0" applyFont="1" applyFill="1" applyBorder="1" applyAlignment="1">
      <alignment horizontal="center" vertical="center" wrapText="1"/>
    </xf>
    <xf numFmtId="44" fontId="2" fillId="2" borderId="17" xfId="1" applyFont="1" applyFill="1" applyBorder="1"/>
    <xf numFmtId="44" fontId="2" fillId="2" borderId="18" xfId="1" applyFont="1" applyFill="1" applyBorder="1"/>
    <xf numFmtId="44" fontId="3" fillId="2" borderId="6" xfId="1" applyFont="1" applyFill="1" applyBorder="1"/>
    <xf numFmtId="44" fontId="3" fillId="2" borderId="17" xfId="1" applyFont="1" applyFill="1" applyBorder="1" applyProtection="1">
      <protection locked="0"/>
    </xf>
    <xf numFmtId="44" fontId="2" fillId="2" borderId="6" xfId="1" applyFont="1" applyFill="1" applyBorder="1"/>
    <xf numFmtId="0" fontId="3" fillId="3" borderId="19" xfId="0" applyFont="1" applyFill="1" applyBorder="1" applyAlignment="1">
      <alignment horizontal="center" vertical="center" wrapText="1"/>
    </xf>
    <xf numFmtId="44" fontId="3" fillId="2" borderId="20" xfId="1" applyFont="1" applyFill="1" applyBorder="1" applyAlignment="1" applyProtection="1">
      <protection locked="0"/>
    </xf>
    <xf numFmtId="44" fontId="2" fillId="2" borderId="21" xfId="1" applyFont="1" applyFill="1" applyBorder="1"/>
    <xf numFmtId="44" fontId="3" fillId="2" borderId="19" xfId="1" applyFont="1" applyFill="1" applyBorder="1"/>
    <xf numFmtId="0" fontId="0" fillId="0" borderId="0" xfId="0" applyAlignment="1">
      <alignment horizontal="left"/>
    </xf>
    <xf numFmtId="164" fontId="2" fillId="2" borderId="21" xfId="1" applyNumberFormat="1" applyFont="1" applyFill="1" applyBorder="1"/>
    <xf numFmtId="0" fontId="4" fillId="0" borderId="0" xfId="0" applyFont="1" applyProtection="1"/>
    <xf numFmtId="0" fontId="0" fillId="4" borderId="0" xfId="0" applyFill="1" applyBorder="1" applyProtection="1"/>
    <xf numFmtId="44" fontId="0" fillId="0" borderId="0" xfId="0" applyNumberFormat="1"/>
    <xf numFmtId="10" fontId="2" fillId="0" borderId="0" xfId="2" applyNumberFormat="1" applyFont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protection locked="0"/>
    </xf>
    <xf numFmtId="44" fontId="2" fillId="0" borderId="0" xfId="1" applyFont="1"/>
    <xf numFmtId="0" fontId="3" fillId="4" borderId="0" xfId="0" applyFont="1" applyFill="1" applyAlignment="1">
      <alignment horizontal="center" vertical="center" wrapText="1"/>
    </xf>
    <xf numFmtId="164" fontId="0" fillId="2" borderId="0" xfId="0" applyNumberFormat="1" applyFill="1" applyAlignment="1"/>
    <xf numFmtId="164" fontId="2" fillId="2" borderId="1" xfId="1" applyNumberFormat="1" applyFont="1" applyFill="1" applyBorder="1" applyAlignment="1" applyProtection="1">
      <alignment wrapText="1"/>
    </xf>
    <xf numFmtId="0" fontId="0" fillId="4" borderId="13" xfId="0" applyFill="1" applyBorder="1" applyAlignment="1" applyProtection="1">
      <alignment wrapText="1"/>
    </xf>
    <xf numFmtId="44" fontId="2" fillId="2" borderId="18" xfId="1" applyFont="1" applyFill="1" applyBorder="1" applyAlignment="1">
      <alignment vertical="center"/>
    </xf>
    <xf numFmtId="0" fontId="6" fillId="0" borderId="33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/>
      <protection locked="0"/>
    </xf>
    <xf numFmtId="0" fontId="3" fillId="2" borderId="28" xfId="0" applyFont="1" applyFill="1" applyBorder="1" applyAlignment="1" applyProtection="1">
      <alignment horizontal="left"/>
    </xf>
    <xf numFmtId="0" fontId="3" fillId="2" borderId="29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 wrapText="1"/>
      <protection locked="0"/>
    </xf>
    <xf numFmtId="44" fontId="2" fillId="0" borderId="22" xfId="1" applyFont="1" applyFill="1" applyBorder="1" applyAlignment="1" applyProtection="1">
      <alignment horizontal="center"/>
      <protection locked="0"/>
    </xf>
    <xf numFmtId="44" fontId="2" fillId="0" borderId="23" xfId="1" applyFont="1" applyFill="1" applyBorder="1" applyAlignment="1" applyProtection="1">
      <alignment horizontal="center"/>
      <protection locked="0"/>
    </xf>
    <xf numFmtId="44" fontId="2" fillId="0" borderId="24" xfId="1" applyFont="1" applyFill="1" applyBorder="1" applyAlignment="1" applyProtection="1">
      <alignment horizontal="center"/>
      <protection locked="0"/>
    </xf>
    <xf numFmtId="44" fontId="2" fillId="0" borderId="25" xfId="1" applyFont="1" applyFill="1" applyBorder="1" applyAlignment="1" applyProtection="1">
      <alignment horizontal="center"/>
      <protection locked="0"/>
    </xf>
    <xf numFmtId="44" fontId="2" fillId="0" borderId="26" xfId="1" applyFont="1" applyFill="1" applyBorder="1" applyAlignment="1" applyProtection="1">
      <alignment horizontal="center"/>
      <protection locked="0"/>
    </xf>
    <xf numFmtId="44" fontId="2" fillId="0" borderId="27" xfId="1" applyFont="1" applyFill="1" applyBorder="1" applyAlignment="1" applyProtection="1">
      <alignment horizontal="center"/>
      <protection locked="0"/>
    </xf>
    <xf numFmtId="0" fontId="3" fillId="3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44" fontId="3" fillId="4" borderId="0" xfId="1" applyFont="1" applyFill="1" applyAlignment="1">
      <alignment horizontal="center" vertical="center"/>
    </xf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2" fillId="2" borderId="31" xfId="1" applyNumberFormat="1" applyFont="1" applyFill="1" applyBorder="1" applyAlignment="1">
      <alignment horizontal="center"/>
    </xf>
    <xf numFmtId="0" fontId="2" fillId="2" borderId="32" xfId="1" applyNumberFormat="1" applyFont="1" applyFill="1" applyBorder="1" applyAlignment="1">
      <alignment horizontal="center"/>
    </xf>
    <xf numFmtId="44" fontId="2" fillId="0" borderId="10" xfId="1" applyFont="1" applyBorder="1" applyProtection="1">
      <protection locked="0"/>
    </xf>
    <xf numFmtId="164" fontId="2" fillId="0" borderId="6" xfId="1" applyNumberFormat="1" applyFont="1" applyFill="1" applyBorder="1" applyAlignment="1" applyProtection="1">
      <alignment wrapText="1"/>
      <protection locked="0"/>
    </xf>
    <xf numFmtId="164" fontId="2" fillId="2" borderId="34" xfId="1" applyNumberFormat="1" applyFont="1" applyFill="1" applyBorder="1"/>
  </cellXfs>
  <cellStyles count="3">
    <cellStyle name="Mena" xfId="1" builtinId="4"/>
    <cellStyle name="Normálna" xfId="0" builtinId="0"/>
    <cellStyle name="Percentá" xfId="2" builtinId="5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184785</xdr:colOff>
      <xdr:row>4</xdr:row>
      <xdr:rowOff>0</xdr:rowOff>
    </xdr:to>
    <xdr:pic>
      <xdr:nvPicPr>
        <xdr:cNvPr id="1117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701040</xdr:colOff>
      <xdr:row>1</xdr:row>
      <xdr:rowOff>0</xdr:rowOff>
    </xdr:from>
    <xdr:to>
      <xdr:col>5</xdr:col>
      <xdr:colOff>165735</xdr:colOff>
      <xdr:row>4</xdr:row>
      <xdr:rowOff>0</xdr:rowOff>
    </xdr:to>
    <xdr:pic>
      <xdr:nvPicPr>
        <xdr:cNvPr id="1118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topLeftCell="A10" zoomScaleNormal="100" zoomScaleSheetLayoutView="100" workbookViewId="0">
      <selection activeCell="E29" sqref="E29"/>
    </sheetView>
  </sheetViews>
  <sheetFormatPr defaultRowHeight="15" x14ac:dyDescent="0.25"/>
  <cols>
    <col min="1" max="1" width="16.28515625" style="3" customWidth="1"/>
    <col min="2" max="2" width="15.42578125" style="1" customWidth="1"/>
    <col min="3" max="3" width="17.28515625" style="1" customWidth="1"/>
    <col min="4" max="4" width="16.28515625" bestFit="1" customWidth="1"/>
    <col min="5" max="5" width="25.85546875" customWidth="1"/>
    <col min="6" max="6" width="23.28515625" customWidth="1"/>
    <col min="7" max="8" width="9.42578125" bestFit="1" customWidth="1"/>
    <col min="10" max="10" width="9.42578125" bestFit="1" customWidth="1"/>
    <col min="11" max="11" width="10.85546875" bestFit="1" customWidth="1"/>
  </cols>
  <sheetData>
    <row r="1" spans="1:6" x14ac:dyDescent="0.25">
      <c r="A1" s="63"/>
      <c r="B1" s="63"/>
      <c r="C1" s="63"/>
      <c r="D1" s="63"/>
      <c r="E1" s="63"/>
      <c r="F1" s="63"/>
    </row>
    <row r="5" spans="1:6" ht="18.75" x14ac:dyDescent="0.3">
      <c r="A5" s="64" t="s">
        <v>16</v>
      </c>
      <c r="B5" s="64"/>
      <c r="C5" s="64"/>
      <c r="D5" s="64"/>
      <c r="E5" s="64"/>
      <c r="F5" s="64"/>
    </row>
    <row r="6" spans="1:6" x14ac:dyDescent="0.25">
      <c r="A6" s="1"/>
    </row>
    <row r="7" spans="1:6" x14ac:dyDescent="0.25">
      <c r="A7" s="49" t="s">
        <v>12</v>
      </c>
      <c r="B7" s="49"/>
      <c r="C7" s="49"/>
      <c r="D7" s="4"/>
    </row>
    <row r="8" spans="1:6" x14ac:dyDescent="0.25">
      <c r="A8" s="49" t="s">
        <v>13</v>
      </c>
      <c r="B8" s="49"/>
      <c r="C8" s="49"/>
      <c r="D8" s="4"/>
    </row>
    <row r="9" spans="1:6" ht="17.25" customHeight="1" x14ac:dyDescent="0.25">
      <c r="A9" s="49" t="s">
        <v>5</v>
      </c>
      <c r="B9" s="49"/>
      <c r="C9" s="49"/>
      <c r="D9" s="39"/>
    </row>
    <row r="10" spans="1:6" x14ac:dyDescent="0.25">
      <c r="A10" s="49" t="s">
        <v>6</v>
      </c>
      <c r="B10" s="49"/>
      <c r="C10" s="49"/>
      <c r="D10" s="4"/>
    </row>
    <row r="11" spans="1:6" x14ac:dyDescent="0.25">
      <c r="A11" s="49" t="s">
        <v>14</v>
      </c>
      <c r="B11" s="49"/>
      <c r="C11" s="49"/>
      <c r="D11" s="4"/>
    </row>
    <row r="12" spans="1:6" hidden="1" x14ac:dyDescent="0.25">
      <c r="A12" s="41" t="s">
        <v>7</v>
      </c>
      <c r="B12" s="41"/>
      <c r="C12" s="33" t="e">
        <f>D11/D10</f>
        <v>#DIV/0!</v>
      </c>
    </row>
    <row r="13" spans="1:6" hidden="1" x14ac:dyDescent="0.25">
      <c r="A13" s="40" t="s">
        <v>25</v>
      </c>
      <c r="B13" s="40"/>
      <c r="C13" s="33" t="e">
        <f>IF(D14&lt;90,D14/D15,IF((D29+D40)&gt;D14,D14/(D29+D40),""))</f>
        <v>#VALUE!</v>
      </c>
    </row>
    <row r="14" spans="1:6" ht="33" customHeight="1" x14ac:dyDescent="0.25">
      <c r="A14" s="52" t="s">
        <v>23</v>
      </c>
      <c r="B14" s="52"/>
      <c r="C14" s="52"/>
      <c r="D14" s="4"/>
    </row>
    <row r="15" spans="1:6" x14ac:dyDescent="0.25">
      <c r="A15" s="49" t="s">
        <v>24</v>
      </c>
      <c r="B15" s="49"/>
      <c r="C15" s="49"/>
      <c r="D15" s="44" t="str">
        <f>IFERROR(IF(D14&lt;90,E41/D11,""),"")</f>
        <v/>
      </c>
    </row>
    <row r="16" spans="1:6" ht="15.75" thickBot="1" x14ac:dyDescent="0.3"/>
    <row r="17" spans="1:11" ht="60" customHeight="1" thickBot="1" x14ac:dyDescent="0.3">
      <c r="A17" s="14"/>
      <c r="B17" s="10" t="s">
        <v>8</v>
      </c>
      <c r="C17" s="7" t="s">
        <v>0</v>
      </c>
      <c r="D17" s="23" t="s">
        <v>1</v>
      </c>
      <c r="E17" s="29" t="s">
        <v>3</v>
      </c>
      <c r="F17" s="8" t="s">
        <v>21</v>
      </c>
    </row>
    <row r="18" spans="1:11" x14ac:dyDescent="0.25">
      <c r="A18" s="15">
        <v>611</v>
      </c>
      <c r="B18" s="11"/>
      <c r="C18" s="5"/>
      <c r="D18" s="24">
        <f t="shared" ref="D18:D26" si="0">B18-C18</f>
        <v>0</v>
      </c>
      <c r="E18" s="34" t="str">
        <f>IFERROR(ROUNDDOWN(D18*$C$12,2),"")</f>
        <v/>
      </c>
      <c r="F18" s="6" t="str">
        <f>IFERROR(IF($C$13&gt;1,"",ROUNDDOWN(E18*$C$13,2)),"")</f>
        <v/>
      </c>
    </row>
    <row r="19" spans="1:11" x14ac:dyDescent="0.25">
      <c r="A19" s="16">
        <v>612001</v>
      </c>
      <c r="B19" s="12"/>
      <c r="C19" s="2"/>
      <c r="D19" s="25">
        <f t="shared" si="0"/>
        <v>0</v>
      </c>
      <c r="E19" s="34" t="str">
        <f t="shared" ref="E19:E27" si="1">IFERROR(ROUNDDOWN(D19*$C$12,2),"")</f>
        <v/>
      </c>
      <c r="F19" s="6" t="str">
        <f t="shared" ref="F19:F27" si="2">IFERROR(IF($C$13&gt;1,"",ROUNDDOWN(E19*$C$13,2)),"")</f>
        <v/>
      </c>
    </row>
    <row r="20" spans="1:11" x14ac:dyDescent="0.25">
      <c r="A20" s="16">
        <v>612002</v>
      </c>
      <c r="B20" s="12"/>
      <c r="C20" s="2"/>
      <c r="D20" s="25">
        <f t="shared" si="0"/>
        <v>0</v>
      </c>
      <c r="E20" s="34" t="str">
        <f t="shared" si="1"/>
        <v/>
      </c>
      <c r="F20" s="6" t="str">
        <f t="shared" si="2"/>
        <v/>
      </c>
    </row>
    <row r="21" spans="1:11" x14ac:dyDescent="0.25">
      <c r="A21" s="16">
        <v>613</v>
      </c>
      <c r="B21" s="12"/>
      <c r="C21" s="2"/>
      <c r="D21" s="25">
        <f t="shared" si="0"/>
        <v>0</v>
      </c>
      <c r="E21" s="34" t="str">
        <f t="shared" si="1"/>
        <v/>
      </c>
      <c r="F21" s="6" t="str">
        <f t="shared" si="2"/>
        <v/>
      </c>
    </row>
    <row r="22" spans="1:11" x14ac:dyDescent="0.25">
      <c r="A22" s="16">
        <v>614</v>
      </c>
      <c r="B22" s="12"/>
      <c r="C22" s="2"/>
      <c r="D22" s="25">
        <f t="shared" si="0"/>
        <v>0</v>
      </c>
      <c r="E22" s="34" t="str">
        <f t="shared" si="1"/>
        <v/>
      </c>
      <c r="F22" s="6" t="str">
        <f t="shared" si="2"/>
        <v/>
      </c>
    </row>
    <row r="23" spans="1:11" x14ac:dyDescent="0.25">
      <c r="A23" s="16">
        <v>615</v>
      </c>
      <c r="B23" s="12"/>
      <c r="C23" s="2"/>
      <c r="D23" s="25">
        <f t="shared" si="0"/>
        <v>0</v>
      </c>
      <c r="E23" s="34" t="str">
        <f t="shared" si="1"/>
        <v/>
      </c>
      <c r="F23" s="6" t="str">
        <f t="shared" si="2"/>
        <v/>
      </c>
    </row>
    <row r="24" spans="1:11" x14ac:dyDescent="0.25">
      <c r="A24" s="16">
        <v>616</v>
      </c>
      <c r="B24" s="12"/>
      <c r="C24" s="2"/>
      <c r="D24" s="25">
        <f t="shared" si="0"/>
        <v>0</v>
      </c>
      <c r="E24" s="34" t="str">
        <f t="shared" si="1"/>
        <v/>
      </c>
      <c r="F24" s="6" t="str">
        <f t="shared" si="2"/>
        <v/>
      </c>
    </row>
    <row r="25" spans="1:11" x14ac:dyDescent="0.25">
      <c r="A25" s="46" t="s">
        <v>18</v>
      </c>
      <c r="B25" s="12"/>
      <c r="C25" s="2"/>
      <c r="D25" s="47">
        <f t="shared" si="0"/>
        <v>0</v>
      </c>
      <c r="E25" s="34" t="str">
        <f t="shared" si="1"/>
        <v/>
      </c>
      <c r="F25" s="6" t="str">
        <f t="shared" si="2"/>
        <v/>
      </c>
    </row>
    <row r="26" spans="1:11" x14ac:dyDescent="0.25">
      <c r="A26" s="16" t="s">
        <v>9</v>
      </c>
      <c r="B26" s="12"/>
      <c r="C26" s="45">
        <f>B26</f>
        <v>0</v>
      </c>
      <c r="D26" s="25">
        <f t="shared" si="0"/>
        <v>0</v>
      </c>
      <c r="E26" s="65"/>
      <c r="F26" s="66"/>
    </row>
    <row r="27" spans="1:11" x14ac:dyDescent="0.25">
      <c r="A27" s="20" t="s">
        <v>11</v>
      </c>
      <c r="B27" s="21"/>
      <c r="C27" s="2"/>
      <c r="D27" s="28">
        <f>B27-C27</f>
        <v>0</v>
      </c>
      <c r="E27" s="34" t="str">
        <f t="shared" si="1"/>
        <v/>
      </c>
      <c r="F27" s="6" t="str">
        <f t="shared" si="2"/>
        <v/>
      </c>
      <c r="H27" s="37"/>
    </row>
    <row r="28" spans="1:11" x14ac:dyDescent="0.25">
      <c r="A28" s="20" t="s">
        <v>26</v>
      </c>
      <c r="B28" s="67"/>
      <c r="C28" s="68"/>
      <c r="D28" s="28"/>
      <c r="E28" s="69"/>
      <c r="F28" s="6"/>
      <c r="H28" s="37"/>
    </row>
    <row r="29" spans="1:11" ht="15.75" thickBot="1" x14ac:dyDescent="0.3">
      <c r="A29" s="17" t="s">
        <v>17</v>
      </c>
      <c r="B29" s="13">
        <f>SUM(B18:B28)</f>
        <v>0</v>
      </c>
      <c r="C29" s="9">
        <f>SUM(C18:C28)</f>
        <v>0</v>
      </c>
      <c r="D29" s="26">
        <f>SUM(D18:D28)</f>
        <v>0</v>
      </c>
      <c r="E29" s="30" t="str">
        <f>IFERROR(SUM(E18:E25)+E27+E28,"")</f>
        <v/>
      </c>
      <c r="F29" s="6" t="str">
        <f>IFERROR(SUM(F18:F25)+F27+F28,"")</f>
        <v/>
      </c>
    </row>
    <row r="30" spans="1:11" ht="30.75" thickBot="1" x14ac:dyDescent="0.3">
      <c r="A30" s="18"/>
      <c r="B30" s="59" t="s">
        <v>2</v>
      </c>
      <c r="C30" s="60"/>
      <c r="D30" s="61"/>
      <c r="E30" s="29" t="s">
        <v>4</v>
      </c>
      <c r="F30" s="8" t="s">
        <v>22</v>
      </c>
      <c r="H30" s="43" t="s">
        <v>19</v>
      </c>
      <c r="I30" s="62">
        <v>6384</v>
      </c>
      <c r="J30" s="62"/>
    </row>
    <row r="31" spans="1:11" x14ac:dyDescent="0.25">
      <c r="A31" s="15">
        <v>621</v>
      </c>
      <c r="B31" s="53"/>
      <c r="C31" s="54"/>
      <c r="D31" s="24">
        <f>ROUNDDOWN(I31*SUM($D$18:$D$24),2)</f>
        <v>0</v>
      </c>
      <c r="E31" s="31" t="str">
        <f>IFERROR(ROUNDDOWN(D31*$C$12,2),"")</f>
        <v/>
      </c>
      <c r="F31" s="6" t="str">
        <f>IFERROR(IF($C$13&gt;1,"",ROUNDDOWN(E31*$C$13,2)),"")</f>
        <v/>
      </c>
      <c r="H31" s="36">
        <v>621</v>
      </c>
      <c r="I31" s="38">
        <v>0.1</v>
      </c>
      <c r="J31" s="42"/>
      <c r="K31" s="37"/>
    </row>
    <row r="32" spans="1:11" x14ac:dyDescent="0.25">
      <c r="A32" s="16">
        <v>623</v>
      </c>
      <c r="B32" s="55"/>
      <c r="C32" s="56"/>
      <c r="D32" s="24"/>
      <c r="E32" s="31" t="str">
        <f t="shared" ref="E32:E39" si="3">IFERROR(ROUNDDOWN(D32*$C$12,2),"")</f>
        <v/>
      </c>
      <c r="F32" s="6" t="str">
        <f t="shared" ref="F32:F39" si="4">IFERROR(IF($C$13&gt;1,"",ROUNDDOWN(E32*$C$13,2)),"")</f>
        <v/>
      </c>
      <c r="H32" s="36">
        <v>623</v>
      </c>
      <c r="I32" s="38">
        <v>0.1</v>
      </c>
      <c r="J32" s="42"/>
      <c r="K32" s="37"/>
    </row>
    <row r="33" spans="1:11" x14ac:dyDescent="0.25">
      <c r="A33" s="16">
        <v>625001</v>
      </c>
      <c r="B33" s="55"/>
      <c r="C33" s="56"/>
      <c r="D33" s="24">
        <f>IF(SUM($D$18:$D$24)&lt;$I$30,ROUNDDOWN(I33*SUM($D$18:$D$24),2),J33)</f>
        <v>0</v>
      </c>
      <c r="E33" s="31" t="str">
        <f t="shared" si="3"/>
        <v/>
      </c>
      <c r="F33" s="6" t="str">
        <f t="shared" si="4"/>
        <v/>
      </c>
      <c r="H33" s="36">
        <v>625001</v>
      </c>
      <c r="I33" s="38">
        <v>1.4E-2</v>
      </c>
      <c r="J33" s="42">
        <v>89.37</v>
      </c>
      <c r="K33" s="37"/>
    </row>
    <row r="34" spans="1:11" x14ac:dyDescent="0.25">
      <c r="A34" s="16">
        <v>625002</v>
      </c>
      <c r="B34" s="55"/>
      <c r="C34" s="56"/>
      <c r="D34" s="24">
        <f>IF(SUM($D$18:$D$24)&lt;$I$30,ROUNDDOWN(I34*SUM($D$18:$D$24),2),J34)</f>
        <v>0</v>
      </c>
      <c r="E34" s="31" t="str">
        <f t="shared" si="3"/>
        <v/>
      </c>
      <c r="F34" s="6" t="str">
        <f t="shared" si="4"/>
        <v/>
      </c>
      <c r="H34" s="36">
        <v>625002</v>
      </c>
      <c r="I34" s="38">
        <v>0.14000000000000001</v>
      </c>
      <c r="J34" s="42">
        <v>893.76</v>
      </c>
      <c r="K34" s="37"/>
    </row>
    <row r="35" spans="1:11" x14ac:dyDescent="0.25">
      <c r="A35" s="16">
        <v>625003</v>
      </c>
      <c r="B35" s="55"/>
      <c r="C35" s="56"/>
      <c r="D35" s="24">
        <f>ROUNDDOWN(I35*SUM($D$18:$D$24),2)</f>
        <v>0</v>
      </c>
      <c r="E35" s="31" t="str">
        <f t="shared" si="3"/>
        <v/>
      </c>
      <c r="F35" s="6" t="str">
        <f t="shared" si="4"/>
        <v/>
      </c>
      <c r="H35" s="36">
        <v>625003</v>
      </c>
      <c r="I35" s="38">
        <v>8.0000000000000002E-3</v>
      </c>
      <c r="J35" s="42"/>
      <c r="K35" s="37"/>
    </row>
    <row r="36" spans="1:11" x14ac:dyDescent="0.25">
      <c r="A36" s="16">
        <v>625004</v>
      </c>
      <c r="B36" s="55"/>
      <c r="C36" s="56"/>
      <c r="D36" s="24">
        <f>IF(SUM($D$18:$D$24)&lt;$I$30,ROUNDDOWN(I36*SUM($D$18:$D$24),2),J36)</f>
        <v>0</v>
      </c>
      <c r="E36" s="31" t="str">
        <f t="shared" si="3"/>
        <v/>
      </c>
      <c r="F36" s="6" t="str">
        <f t="shared" si="4"/>
        <v/>
      </c>
      <c r="H36" s="36">
        <v>625004</v>
      </c>
      <c r="I36" s="38">
        <v>0.03</v>
      </c>
      <c r="J36" s="42">
        <v>191.52</v>
      </c>
      <c r="K36" s="37"/>
    </row>
    <row r="37" spans="1:11" x14ac:dyDescent="0.25">
      <c r="A37" s="16">
        <v>625005</v>
      </c>
      <c r="B37" s="55"/>
      <c r="C37" s="56"/>
      <c r="D37" s="24">
        <f>IF(SUM($D$18:$D$24)&lt;$I$30,ROUNDDOWN(I37*SUM($D$18:$D$24),2),J37)</f>
        <v>0</v>
      </c>
      <c r="E37" s="31" t="str">
        <f t="shared" si="3"/>
        <v/>
      </c>
      <c r="F37" s="6" t="str">
        <f t="shared" si="4"/>
        <v/>
      </c>
      <c r="H37" s="36">
        <v>625005</v>
      </c>
      <c r="I37" s="38">
        <v>0.01</v>
      </c>
      <c r="J37" s="42">
        <v>63.84</v>
      </c>
      <c r="K37" s="37"/>
    </row>
    <row r="38" spans="1:11" x14ac:dyDescent="0.25">
      <c r="A38" s="16">
        <v>625006</v>
      </c>
      <c r="B38" s="55"/>
      <c r="C38" s="56"/>
      <c r="D38" s="24"/>
      <c r="E38" s="31" t="str">
        <f t="shared" si="3"/>
        <v/>
      </c>
      <c r="F38" s="6" t="str">
        <f t="shared" si="4"/>
        <v/>
      </c>
      <c r="H38" s="36">
        <v>625006</v>
      </c>
      <c r="I38" s="38">
        <v>2.5000000000000001E-3</v>
      </c>
      <c r="J38" s="42">
        <v>15.96</v>
      </c>
      <c r="K38" s="37"/>
    </row>
    <row r="39" spans="1:11" x14ac:dyDescent="0.25">
      <c r="A39" s="16">
        <v>625007</v>
      </c>
      <c r="B39" s="55"/>
      <c r="C39" s="56"/>
      <c r="D39" s="24">
        <f>IF(SUM($D$18:$D$24)&lt;$I$30,ROUNDDOWN(I39*SUM($D$18:$D$24),2),J39)</f>
        <v>0</v>
      </c>
      <c r="E39" s="31" t="str">
        <f t="shared" si="3"/>
        <v/>
      </c>
      <c r="F39" s="6" t="str">
        <f t="shared" si="4"/>
        <v/>
      </c>
      <c r="H39" s="36">
        <v>625007</v>
      </c>
      <c r="I39" s="38">
        <v>4.7500000000000001E-2</v>
      </c>
      <c r="J39" s="42">
        <v>303.24</v>
      </c>
      <c r="K39" s="37"/>
    </row>
    <row r="40" spans="1:11" ht="15.75" thickBot="1" x14ac:dyDescent="0.3">
      <c r="A40" s="19" t="s">
        <v>17</v>
      </c>
      <c r="B40" s="57"/>
      <c r="C40" s="58"/>
      <c r="D40" s="27">
        <f>SUM(D31:D39)</f>
        <v>0</v>
      </c>
      <c r="E40" s="30">
        <f>IFERROR(SUM(E30:E39),"")</f>
        <v>0</v>
      </c>
      <c r="F40" s="6">
        <f>IFERROR(SUM(F30:F39),"")</f>
        <v>0</v>
      </c>
    </row>
    <row r="41" spans="1:11" ht="15.75" thickBot="1" x14ac:dyDescent="0.3">
      <c r="A41" s="50" t="s">
        <v>10</v>
      </c>
      <c r="B41" s="51"/>
      <c r="C41" s="51"/>
      <c r="D41" s="51"/>
      <c r="E41" s="32" t="str">
        <f>IFERROR(E29+E40,"")</f>
        <v/>
      </c>
      <c r="F41" s="22" t="str">
        <f>IFERROR(F29+F40,"")</f>
        <v/>
      </c>
    </row>
    <row r="42" spans="1:11" x14ac:dyDescent="0.25">
      <c r="A42" s="48" t="s">
        <v>20</v>
      </c>
      <c r="B42" s="48"/>
      <c r="C42" s="48"/>
      <c r="D42" s="48"/>
      <c r="E42" s="48"/>
      <c r="F42" s="48"/>
    </row>
    <row r="43" spans="1:11" x14ac:dyDescent="0.25">
      <c r="A43" s="35" t="s">
        <v>15</v>
      </c>
    </row>
    <row r="44" spans="1:11" x14ac:dyDescent="0.25">
      <c r="G44" s="37"/>
    </row>
  </sheetData>
  <sheetProtection insertRows="0" deleteRows="0"/>
  <mergeCells count="15">
    <mergeCell ref="I30:J30"/>
    <mergeCell ref="A1:F1"/>
    <mergeCell ref="A5:F5"/>
    <mergeCell ref="E26:F26"/>
    <mergeCell ref="A7:C7"/>
    <mergeCell ref="A8:C8"/>
    <mergeCell ref="A42:F42"/>
    <mergeCell ref="A9:C9"/>
    <mergeCell ref="A10:C10"/>
    <mergeCell ref="A11:C11"/>
    <mergeCell ref="A41:D41"/>
    <mergeCell ref="A14:C14"/>
    <mergeCell ref="A15:C15"/>
    <mergeCell ref="B31:C40"/>
    <mergeCell ref="B30:D30"/>
  </mergeCells>
  <conditionalFormatting sqref="D26">
    <cfRule type="cellIs" dxfId="3" priority="13" stopIfTrue="1" operator="greaterThan">
      <formula>0</formula>
    </cfRule>
  </conditionalFormatting>
  <conditionalFormatting sqref="D15">
    <cfRule type="expression" dxfId="2" priority="12" stopIfTrue="1">
      <formula>$C$13&lt;1</formula>
    </cfRule>
  </conditionalFormatting>
  <conditionalFormatting sqref="F27:F29 F18:F25 F31:F41">
    <cfRule type="expression" dxfId="1" priority="11" stopIfTrue="1">
      <formula>$C$13&lt;1</formula>
    </cfRule>
  </conditionalFormatting>
  <conditionalFormatting sqref="E27:E29 E18:E25 E31:E41">
    <cfRule type="expression" dxfId="0" priority="10" stopIfTrue="1">
      <formula>$C$13&gt;=1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4294967293" r:id="rId1"/>
  <headerFooter>
    <oddHeader>&amp;L&amp;"Arial,Kurzíva"&amp;12Príloha č. 38</oddHeader>
    <oddFooter>&amp;C&amp;P z &amp;N
&amp;"Arial,Kurzíva"&amp;10Platnosť: 27.03.2019, účinnosť:  27.03.2019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52AEF4-CCDA-422D-B7C6-29331DF2FFEC}"/>
</file>

<file path=customXml/itemProps2.xml><?xml version="1.0" encoding="utf-8"?>
<ds:datastoreItem xmlns:ds="http://schemas.openxmlformats.org/officeDocument/2006/customXml" ds:itemID="{DA0F1408-E79C-44BF-8221-6CA994ADA0D7}"/>
</file>

<file path=customXml/itemProps3.xml><?xml version="1.0" encoding="utf-8"?>
<ds:datastoreItem xmlns:ds="http://schemas.openxmlformats.org/officeDocument/2006/customXml" ds:itemID="{33197E4E-F3C5-498B-84F9-186B311551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mzdy_ŠRO</vt:lpstr>
      <vt:lpstr>'Výpočet mzdy_ŠRO'!Oblasť_tlače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Branislav Horák</cp:lastModifiedBy>
  <cp:lastPrinted>2017-08-31T10:24:19Z</cp:lastPrinted>
  <dcterms:created xsi:type="dcterms:W3CDTF">2015-08-19T06:14:02Z</dcterms:created>
  <dcterms:modified xsi:type="dcterms:W3CDTF">2020-03-23T12:21:01Z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